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osavac\Desktop\"/>
    </mc:Choice>
  </mc:AlternateContent>
  <bookViews>
    <workbookView xWindow="0" yWindow="0" windowWidth="19200" windowHeight="7470"/>
  </bookViews>
  <sheets>
    <sheet name="sensibilidad ff de temporada"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1" l="1"/>
  <c r="L7" i="1"/>
  <c r="K7" i="1"/>
  <c r="D12" i="1"/>
  <c r="D44" i="1" l="1"/>
  <c r="D45" i="1" s="1"/>
  <c r="M35" i="1"/>
  <c r="D34" i="1"/>
  <c r="D26" i="1"/>
  <c r="L23" i="1"/>
  <c r="I22" i="1"/>
  <c r="I23" i="1" s="1"/>
  <c r="M23" i="1" s="1"/>
  <c r="J21" i="1"/>
  <c r="I21" i="1"/>
  <c r="J20" i="1"/>
  <c r="I20" i="1"/>
  <c r="J19" i="1"/>
  <c r="I19" i="1"/>
  <c r="D19" i="1"/>
  <c r="J18" i="1"/>
  <c r="I18" i="1"/>
  <c r="J17" i="1"/>
  <c r="E13" i="1"/>
  <c r="E12" i="1"/>
  <c r="F21" i="1" s="1"/>
  <c r="E11" i="1"/>
  <c r="F20" i="1" s="1"/>
  <c r="E10" i="1"/>
  <c r="F19" i="1" s="1"/>
  <c r="G41" i="1" s="1"/>
  <c r="E9" i="1"/>
  <c r="F18" i="1" s="1"/>
  <c r="G30" i="1" s="1"/>
  <c r="E8" i="1"/>
  <c r="E7" i="1" l="1"/>
  <c r="M45" i="1"/>
  <c r="K20" i="1"/>
  <c r="G32" i="1"/>
  <c r="K22" i="1"/>
  <c r="G42" i="1"/>
  <c r="G20" i="1"/>
  <c r="G43" i="1"/>
  <c r="G21" i="1"/>
  <c r="K21" i="1"/>
  <c r="G33" i="1"/>
  <c r="K18" i="1"/>
  <c r="K19" i="1"/>
  <c r="G31" i="1"/>
  <c r="G18" i="1"/>
  <c r="G19" i="1"/>
  <c r="G40" i="1"/>
  <c r="F17" i="1"/>
  <c r="G39" i="1" l="1"/>
  <c r="G46" i="1" s="1"/>
  <c r="G50" i="1" s="1"/>
  <c r="G17" i="1"/>
  <c r="G24" i="1" s="1"/>
  <c r="K17" i="1"/>
  <c r="G29" i="1"/>
  <c r="G36" i="1" s="1"/>
  <c r="L21" i="1"/>
  <c r="M21" i="1"/>
  <c r="M19" i="1"/>
  <c r="L19" i="1"/>
  <c r="L22" i="1"/>
  <c r="M22" i="1"/>
  <c r="M18" i="1"/>
  <c r="L18" i="1"/>
  <c r="M20" i="1"/>
  <c r="L20" i="1"/>
  <c r="G49" i="1" l="1"/>
  <c r="G51" i="1" s="1"/>
  <c r="M32" i="1"/>
  <c r="M42" i="1"/>
  <c r="M30" i="1"/>
  <c r="M40" i="1"/>
  <c r="M31" i="1"/>
  <c r="M41" i="1"/>
  <c r="M17" i="1"/>
  <c r="M24" i="1" s="1"/>
  <c r="L17" i="1"/>
  <c r="M34" i="1"/>
  <c r="M44" i="1"/>
  <c r="M33" i="1"/>
  <c r="M43" i="1"/>
  <c r="M29" i="1" l="1"/>
  <c r="M36" i="1" s="1"/>
  <c r="M49" i="1" s="1"/>
  <c r="L24" i="1"/>
  <c r="M39" i="1"/>
  <c r="M46" i="1" s="1"/>
  <c r="M50" i="1" s="1"/>
  <c r="M51" i="1" l="1"/>
</calcChain>
</file>

<file path=xl/sharedStrings.xml><?xml version="1.0" encoding="utf-8"?>
<sst xmlns="http://schemas.openxmlformats.org/spreadsheetml/2006/main" count="68" uniqueCount="39">
  <si>
    <t>MARCO DE REFERENCIA</t>
  </si>
  <si>
    <t>DIAS DE SKI</t>
  </si>
  <si>
    <t>ACTUAL</t>
  </si>
  <si>
    <t>INGRESOS</t>
  </si>
  <si>
    <t>1. DISTRIBUCION DIAS</t>
  </si>
  <si>
    <t>TEMPORADA</t>
  </si>
  <si>
    <t>SEMANA</t>
  </si>
  <si>
    <t>FIN DE</t>
  </si>
  <si>
    <t>ASIDUOS</t>
  </si>
  <si>
    <t xml:space="preserve">DIA SUELTO </t>
  </si>
  <si>
    <t>TEMPORADA TRANS</t>
  </si>
  <si>
    <t>6, COEF PASO</t>
  </si>
  <si>
    <t>5. NUEVOS PRECIOS</t>
  </si>
  <si>
    <t>2. PRECIOS Y DIAS</t>
  </si>
  <si>
    <t xml:space="preserve">PRECIOS </t>
  </si>
  <si>
    <t>DURACION</t>
  </si>
  <si>
    <t>FF VENDIDOS</t>
  </si>
  <si>
    <t>PRECIOS</t>
  </si>
  <si>
    <t>DIAS</t>
  </si>
  <si>
    <t>NEW COMERS</t>
  </si>
  <si>
    <t xml:space="preserve">7. </t>
  </si>
  <si>
    <t>TOTAL INGRESOS FF</t>
  </si>
  <si>
    <t>COMPENSACION</t>
  </si>
  <si>
    <t>TOTAL INGRESOS ADICIONALES</t>
  </si>
  <si>
    <t>4. OTROS GASTOS DIARIOS  (EX ALQUILER DE TEMPORADA)</t>
  </si>
  <si>
    <t>TOTAL INGRESOS ZONA</t>
  </si>
  <si>
    <t>TOTAL ESTACION</t>
  </si>
  <si>
    <t>TOTAL ZONA</t>
  </si>
  <si>
    <t xml:space="preserve">TOTAL </t>
  </si>
  <si>
    <t>3. GASTOS DIARIOS HACIA GESTOR ESTACION</t>
  </si>
  <si>
    <t>Nota: este es el resto</t>
  </si>
  <si>
    <t>REPARTO DE ESQUIADORES</t>
  </si>
  <si>
    <t xml:space="preserve">TEMPORADA </t>
  </si>
  <si>
    <t>150 DÍAS</t>
  </si>
  <si>
    <t>FINDES</t>
  </si>
  <si>
    <t>L-V</t>
  </si>
  <si>
    <t>AFLUENCIA MEDIA</t>
  </si>
  <si>
    <t xml:space="preserve">NUEVO </t>
  </si>
  <si>
    <t>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</si>
</sst>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2" x14ac:knownFonts="1">
    <font>
      <sz val="11"/>
      <color theme="1"/>
      <name val="Calibri"/>
      <family val="2"/>
      <scheme val="minor"/>
    </font>
    <font>
      <sz val="11"/>
      <color theme="1"/>
      <name val="Calibri"/>
      <family val="2"/>
      <scheme val="minor"/>
    </font>
    <font>
      <b/>
      <sz val="11"/>
      <color theme="3"/>
      <name val="Calibri"/>
      <family val="2"/>
      <scheme val="minor"/>
    </font>
    <font>
      <sz val="11"/>
      <color rgb="FFFF0000"/>
      <name val="Calibri"/>
      <family val="2"/>
      <scheme val="minor"/>
    </font>
    <font>
      <b/>
      <sz val="11"/>
      <color theme="1"/>
      <name val="Calibri"/>
      <family val="2"/>
      <scheme val="minor"/>
    </font>
    <font>
      <sz val="11"/>
      <color theme="3"/>
      <name val="Calibri"/>
      <family val="2"/>
      <scheme val="minor"/>
    </font>
    <font>
      <i/>
      <sz val="11"/>
      <color theme="1"/>
      <name val="Calibri"/>
      <family val="2"/>
      <scheme val="minor"/>
    </font>
    <font>
      <b/>
      <sz val="11"/>
      <color rgb="FFFF0000"/>
      <name val="Calibri"/>
      <family val="2"/>
      <scheme val="minor"/>
    </font>
    <font>
      <b/>
      <sz val="12"/>
      <color theme="1"/>
      <name val="Calibri"/>
      <family val="2"/>
      <scheme val="minor"/>
    </font>
    <font>
      <b/>
      <sz val="20"/>
      <color rgb="FFFF0000"/>
      <name val="Calibri"/>
      <family val="2"/>
      <scheme val="minor"/>
    </font>
    <font>
      <b/>
      <sz val="11"/>
      <color theme="2" tint="-0.499984740745262"/>
      <name val="Calibri"/>
      <family val="2"/>
      <scheme val="minor"/>
    </font>
    <font>
      <sz val="11"/>
      <color theme="2" tint="-0.499984740745262"/>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s>
  <borders count="3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31">
    <xf numFmtId="0" fontId="0" fillId="0" borderId="0" xfId="0"/>
    <xf numFmtId="165" fontId="0" fillId="0" borderId="0" xfId="0" applyNumberFormat="1"/>
    <xf numFmtId="165" fontId="0" fillId="0" borderId="0" xfId="1" applyNumberFormat="1" applyFont="1"/>
    <xf numFmtId="0" fontId="8" fillId="2" borderId="10" xfId="0" applyFont="1" applyFill="1" applyBorder="1"/>
    <xf numFmtId="0" fontId="8" fillId="2" borderId="17" xfId="0" applyFont="1" applyFill="1" applyBorder="1"/>
    <xf numFmtId="0" fontId="4" fillId="3" borderId="18" xfId="0" applyFont="1" applyFill="1" applyBorder="1"/>
    <xf numFmtId="0" fontId="4" fillId="3" borderId="19" xfId="0" applyFont="1" applyFill="1" applyBorder="1"/>
    <xf numFmtId="0" fontId="4" fillId="3" borderId="20" xfId="0" applyFont="1" applyFill="1" applyBorder="1"/>
    <xf numFmtId="0" fontId="0" fillId="3" borderId="0" xfId="0" applyFill="1"/>
    <xf numFmtId="0" fontId="4" fillId="3" borderId="21" xfId="0" applyFont="1" applyFill="1" applyBorder="1"/>
    <xf numFmtId="0" fontId="4" fillId="3" borderId="0" xfId="0" applyFont="1" applyFill="1" applyBorder="1"/>
    <xf numFmtId="165" fontId="4" fillId="3" borderId="22" xfId="1" applyNumberFormat="1" applyFont="1" applyFill="1" applyBorder="1"/>
    <xf numFmtId="0" fontId="4" fillId="3" borderId="23" xfId="0" applyFont="1" applyFill="1" applyBorder="1"/>
    <xf numFmtId="0" fontId="4" fillId="3" borderId="24" xfId="0" applyFont="1" applyFill="1" applyBorder="1"/>
    <xf numFmtId="165" fontId="4" fillId="3" borderId="25" xfId="1" applyNumberFormat="1" applyFont="1" applyFill="1" applyBorder="1"/>
    <xf numFmtId="0" fontId="4" fillId="3" borderId="1" xfId="0" applyFont="1" applyFill="1" applyBorder="1"/>
    <xf numFmtId="0" fontId="4" fillId="3" borderId="2" xfId="0" applyFont="1" applyFill="1" applyBorder="1"/>
    <xf numFmtId="165" fontId="4" fillId="3" borderId="3" xfId="0" applyNumberFormat="1" applyFont="1" applyFill="1" applyBorder="1"/>
    <xf numFmtId="0" fontId="0" fillId="3" borderId="23" xfId="0" applyFill="1" applyBorder="1"/>
    <xf numFmtId="0" fontId="0" fillId="3" borderId="24" xfId="0" applyFill="1" applyBorder="1"/>
    <xf numFmtId="165" fontId="0" fillId="3" borderId="24" xfId="1" applyNumberFormat="1" applyFont="1" applyFill="1" applyBorder="1"/>
    <xf numFmtId="0" fontId="0" fillId="3" borderId="4" xfId="0" applyFill="1" applyBorder="1"/>
    <xf numFmtId="9" fontId="3" fillId="3" borderId="5" xfId="0" applyNumberFormat="1" applyFont="1" applyFill="1" applyBorder="1"/>
    <xf numFmtId="165" fontId="0" fillId="3" borderId="6" xfId="0" applyNumberFormat="1" applyFill="1" applyBorder="1"/>
    <xf numFmtId="9" fontId="0" fillId="3" borderId="5" xfId="0" applyNumberFormat="1" applyFont="1" applyFill="1" applyBorder="1"/>
    <xf numFmtId="165" fontId="0" fillId="3" borderId="0" xfId="0" applyNumberFormat="1" applyFill="1"/>
    <xf numFmtId="0" fontId="0" fillId="3" borderId="7" xfId="0" applyFill="1" applyBorder="1"/>
    <xf numFmtId="9" fontId="3" fillId="3" borderId="8" xfId="0" applyNumberFormat="1" applyFont="1" applyFill="1" applyBorder="1"/>
    <xf numFmtId="165" fontId="0" fillId="3" borderId="9" xfId="0" applyNumberFormat="1" applyFill="1" applyBorder="1"/>
    <xf numFmtId="9" fontId="0" fillId="3" borderId="0" xfId="0" applyNumberFormat="1" applyFill="1"/>
    <xf numFmtId="165" fontId="4" fillId="3" borderId="18" xfId="0" applyNumberFormat="1" applyFont="1" applyFill="1" applyBorder="1"/>
    <xf numFmtId="9" fontId="2" fillId="3" borderId="20" xfId="2" applyFont="1" applyFill="1" applyBorder="1"/>
    <xf numFmtId="165" fontId="4" fillId="3" borderId="12" xfId="0" applyNumberFormat="1" applyFont="1" applyFill="1" applyBorder="1"/>
    <xf numFmtId="165" fontId="0" fillId="3" borderId="19" xfId="0" applyNumberFormat="1" applyFill="1" applyBorder="1"/>
    <xf numFmtId="165" fontId="4" fillId="3" borderId="3" xfId="1" applyNumberFormat="1" applyFont="1" applyFill="1" applyBorder="1"/>
    <xf numFmtId="165" fontId="0" fillId="3" borderId="19" xfId="1" applyNumberFormat="1" applyFont="1" applyFill="1" applyBorder="1"/>
    <xf numFmtId="165" fontId="0" fillId="3" borderId="0" xfId="1" applyNumberFormat="1" applyFont="1" applyFill="1"/>
    <xf numFmtId="165" fontId="4" fillId="3" borderId="26" xfId="1" applyNumberFormat="1" applyFont="1" applyFill="1" applyBorder="1"/>
    <xf numFmtId="165" fontId="4" fillId="3" borderId="1" xfId="1" applyNumberFormat="1" applyFont="1" applyFill="1" applyBorder="1"/>
    <xf numFmtId="165" fontId="4" fillId="3" borderId="2" xfId="1" applyNumberFormat="1" applyFont="1" applyFill="1" applyBorder="1"/>
    <xf numFmtId="165" fontId="3" fillId="3" borderId="5" xfId="1" applyNumberFormat="1" applyFont="1" applyFill="1" applyBorder="1"/>
    <xf numFmtId="0" fontId="5" fillId="3" borderId="6" xfId="0" applyFont="1" applyFill="1" applyBorder="1"/>
    <xf numFmtId="165" fontId="0" fillId="3" borderId="0" xfId="0" applyNumberFormat="1" applyFill="1" applyBorder="1"/>
    <xf numFmtId="0" fontId="3" fillId="3" borderId="26" xfId="0" applyFont="1" applyFill="1" applyBorder="1"/>
    <xf numFmtId="165" fontId="0" fillId="3" borderId="5" xfId="0" applyNumberFormat="1" applyFill="1" applyBorder="1"/>
    <xf numFmtId="165" fontId="0" fillId="3" borderId="26" xfId="0" applyNumberFormat="1" applyFill="1" applyBorder="1"/>
    <xf numFmtId="165" fontId="3" fillId="3" borderId="8" xfId="1" applyNumberFormat="1" applyFont="1" applyFill="1" applyBorder="1"/>
    <xf numFmtId="0" fontId="5" fillId="3" borderId="9" xfId="0" applyFont="1" applyFill="1" applyBorder="1"/>
    <xf numFmtId="0" fontId="0" fillId="3" borderId="13" xfId="0" applyFill="1" applyBorder="1"/>
    <xf numFmtId="165" fontId="5" fillId="3" borderId="0" xfId="1" applyNumberFormat="1" applyFont="1" applyFill="1" applyBorder="1"/>
    <xf numFmtId="0" fontId="5" fillId="3" borderId="0" xfId="0" applyFont="1" applyFill="1" applyBorder="1"/>
    <xf numFmtId="165" fontId="0" fillId="3" borderId="27" xfId="0" applyNumberFormat="1" applyFill="1" applyBorder="1"/>
    <xf numFmtId="165" fontId="0" fillId="3" borderId="8" xfId="0" applyNumberFormat="1" applyFill="1" applyBorder="1"/>
    <xf numFmtId="0" fontId="0" fillId="3" borderId="14" xfId="0" applyFill="1" applyBorder="1"/>
    <xf numFmtId="165" fontId="0" fillId="3" borderId="15" xfId="0" applyNumberFormat="1" applyFill="1" applyBorder="1"/>
    <xf numFmtId="0" fontId="4" fillId="3" borderId="23" xfId="0" applyFont="1" applyFill="1" applyBorder="1" applyAlignment="1">
      <alignment horizontal="right"/>
    </xf>
    <xf numFmtId="165" fontId="7" fillId="3" borderId="25" xfId="0" applyNumberFormat="1" applyFont="1" applyFill="1" applyBorder="1"/>
    <xf numFmtId="165" fontId="4" fillId="3" borderId="15" xfId="1" applyNumberFormat="1" applyFont="1" applyFill="1" applyBorder="1"/>
    <xf numFmtId="165" fontId="0" fillId="3" borderId="23" xfId="1" applyNumberFormat="1" applyFont="1" applyFill="1" applyBorder="1"/>
    <xf numFmtId="0" fontId="6" fillId="3" borderId="0" xfId="0" applyFont="1" applyFill="1"/>
    <xf numFmtId="1" fontId="6" fillId="3" borderId="0" xfId="0" applyNumberFormat="1" applyFont="1" applyFill="1"/>
    <xf numFmtId="0" fontId="4" fillId="4" borderId="1" xfId="0" applyFont="1" applyFill="1" applyBorder="1"/>
    <xf numFmtId="0" fontId="4" fillId="4" borderId="2" xfId="0" applyFont="1" applyFill="1" applyBorder="1"/>
    <xf numFmtId="0" fontId="0" fillId="4" borderId="3" xfId="0" applyFill="1" applyBorder="1"/>
    <xf numFmtId="0" fontId="0" fillId="4" borderId="19" xfId="0" applyFill="1" applyBorder="1"/>
    <xf numFmtId="0" fontId="0" fillId="4" borderId="4" xfId="0" applyFill="1" applyBorder="1"/>
    <xf numFmtId="0" fontId="3" fillId="4" borderId="5" xfId="0" applyFont="1" applyFill="1" applyBorder="1"/>
    <xf numFmtId="0" fontId="0" fillId="4" borderId="6" xfId="0" applyFill="1" applyBorder="1"/>
    <xf numFmtId="0" fontId="0" fillId="4" borderId="0" xfId="0" applyFill="1" applyBorder="1"/>
    <xf numFmtId="165" fontId="0" fillId="4" borderId="0" xfId="0" applyNumberFormat="1" applyFill="1" applyBorder="1"/>
    <xf numFmtId="165" fontId="0" fillId="4" borderId="6" xfId="0" applyNumberFormat="1" applyFill="1" applyBorder="1"/>
    <xf numFmtId="0" fontId="0" fillId="4" borderId="7" xfId="0" applyFill="1" applyBorder="1"/>
    <xf numFmtId="0" fontId="3" fillId="4" borderId="8" xfId="0" applyFont="1" applyFill="1" applyBorder="1"/>
    <xf numFmtId="0" fontId="0" fillId="4" borderId="9" xfId="0" applyFill="1" applyBorder="1"/>
    <xf numFmtId="0" fontId="0" fillId="4" borderId="16" xfId="0" applyFill="1" applyBorder="1"/>
    <xf numFmtId="0" fontId="3" fillId="4" borderId="17" xfId="0" applyFont="1" applyFill="1" applyBorder="1"/>
    <xf numFmtId="0" fontId="0" fillId="4" borderId="11" xfId="0" applyFill="1" applyBorder="1"/>
    <xf numFmtId="0" fontId="0" fillId="4" borderId="23" xfId="0" applyFill="1" applyBorder="1"/>
    <xf numFmtId="0" fontId="0" fillId="4" borderId="24" xfId="0" applyFill="1" applyBorder="1"/>
    <xf numFmtId="165" fontId="4" fillId="4" borderId="15" xfId="0" applyNumberFormat="1" applyFont="1" applyFill="1" applyBorder="1"/>
    <xf numFmtId="0" fontId="4" fillId="5" borderId="1" xfId="0" applyFont="1" applyFill="1" applyBorder="1"/>
    <xf numFmtId="0" fontId="0" fillId="5" borderId="2" xfId="0" applyFill="1" applyBorder="1"/>
    <xf numFmtId="0" fontId="0" fillId="5" borderId="3" xfId="0" applyFill="1" applyBorder="1"/>
    <xf numFmtId="0" fontId="0" fillId="5" borderId="19" xfId="0" applyFill="1" applyBorder="1"/>
    <xf numFmtId="0" fontId="0" fillId="5" borderId="4" xfId="0" applyFill="1" applyBorder="1"/>
    <xf numFmtId="0" fontId="3" fillId="5" borderId="5" xfId="0" applyFont="1" applyFill="1" applyBorder="1"/>
    <xf numFmtId="0" fontId="0" fillId="5" borderId="6" xfId="0" applyFill="1" applyBorder="1"/>
    <xf numFmtId="0" fontId="0" fillId="5" borderId="0" xfId="0" applyFill="1" applyBorder="1"/>
    <xf numFmtId="0" fontId="0" fillId="5" borderId="7" xfId="0" applyFill="1" applyBorder="1"/>
    <xf numFmtId="0" fontId="3" fillId="5" borderId="8" xfId="0" applyFont="1" applyFill="1" applyBorder="1"/>
    <xf numFmtId="0" fontId="0" fillId="5" borderId="9" xfId="0" applyFill="1" applyBorder="1"/>
    <xf numFmtId="0" fontId="0" fillId="5" borderId="16" xfId="0" applyFill="1" applyBorder="1"/>
    <xf numFmtId="0" fontId="3" fillId="5" borderId="17" xfId="0" applyFont="1" applyFill="1" applyBorder="1"/>
    <xf numFmtId="0" fontId="0" fillId="5" borderId="11" xfId="0" applyFill="1" applyBorder="1"/>
    <xf numFmtId="0" fontId="0" fillId="5" borderId="24" xfId="0" applyFill="1" applyBorder="1"/>
    <xf numFmtId="0" fontId="0" fillId="5" borderId="0" xfId="0" applyFill="1"/>
    <xf numFmtId="0" fontId="0" fillId="5" borderId="24" xfId="0" applyFont="1" applyFill="1" applyBorder="1"/>
    <xf numFmtId="0" fontId="4" fillId="5" borderId="15" xfId="0" applyFont="1" applyFill="1" applyBorder="1"/>
    <xf numFmtId="0" fontId="4" fillId="4" borderId="15" xfId="0" applyFont="1" applyFill="1" applyBorder="1"/>
    <xf numFmtId="165" fontId="4" fillId="3" borderId="28" xfId="1" applyNumberFormat="1" applyFont="1" applyFill="1" applyBorder="1"/>
    <xf numFmtId="165" fontId="0" fillId="3" borderId="29" xfId="0" applyNumberFormat="1" applyFill="1" applyBorder="1"/>
    <xf numFmtId="165" fontId="0" fillId="3" borderId="30" xfId="0" applyNumberFormat="1" applyFill="1" applyBorder="1"/>
    <xf numFmtId="165" fontId="4" fillId="3" borderId="10" xfId="1" applyNumberFormat="1" applyFont="1" applyFill="1" applyBorder="1"/>
    <xf numFmtId="0" fontId="0" fillId="3" borderId="31" xfId="0" applyFill="1" applyBorder="1"/>
    <xf numFmtId="165" fontId="0" fillId="3" borderId="31" xfId="1" applyNumberFormat="1" applyFont="1" applyFill="1" applyBorder="1"/>
    <xf numFmtId="165" fontId="0" fillId="3" borderId="31" xfId="0" applyNumberFormat="1" applyFill="1" applyBorder="1"/>
    <xf numFmtId="165" fontId="0" fillId="3" borderId="13" xfId="0" applyNumberFormat="1" applyFill="1" applyBorder="1"/>
    <xf numFmtId="165" fontId="4" fillId="3" borderId="12" xfId="1" applyNumberFormat="1" applyFont="1" applyFill="1" applyBorder="1"/>
    <xf numFmtId="165" fontId="0" fillId="3" borderId="32" xfId="1" applyNumberFormat="1" applyFont="1" applyFill="1" applyBorder="1"/>
    <xf numFmtId="165" fontId="0" fillId="3" borderId="33" xfId="1" applyNumberFormat="1" applyFont="1" applyFill="1" applyBorder="1"/>
    <xf numFmtId="165" fontId="3" fillId="3" borderId="31" xfId="1" applyNumberFormat="1" applyFont="1" applyFill="1" applyBorder="1"/>
    <xf numFmtId="165" fontId="0" fillId="0" borderId="31" xfId="1" applyNumberFormat="1" applyFont="1" applyBorder="1"/>
    <xf numFmtId="165" fontId="4" fillId="4" borderId="12" xfId="1" applyNumberFormat="1" applyFont="1" applyFill="1" applyBorder="1"/>
    <xf numFmtId="165" fontId="0" fillId="4" borderId="31" xfId="0" applyNumberFormat="1" applyFill="1" applyBorder="1"/>
    <xf numFmtId="165" fontId="0" fillId="5" borderId="31" xfId="0" applyNumberFormat="1" applyFill="1" applyBorder="1"/>
    <xf numFmtId="165" fontId="0" fillId="5" borderId="14" xfId="0" applyNumberFormat="1" applyFill="1" applyBorder="1"/>
    <xf numFmtId="165" fontId="4" fillId="5" borderId="14" xfId="0" applyNumberFormat="1" applyFont="1" applyFill="1" applyBorder="1"/>
    <xf numFmtId="0" fontId="0" fillId="0" borderId="31" xfId="0" applyBorder="1"/>
    <xf numFmtId="165" fontId="8" fillId="2" borderId="15" xfId="0" applyNumberFormat="1" applyFont="1" applyFill="1" applyBorder="1"/>
    <xf numFmtId="165" fontId="0" fillId="0" borderId="31" xfId="0" applyNumberFormat="1" applyBorder="1"/>
    <xf numFmtId="165" fontId="4" fillId="3" borderId="13" xfId="1" applyNumberFormat="1" applyFont="1" applyFill="1" applyBorder="1"/>
    <xf numFmtId="0" fontId="9" fillId="3" borderId="13" xfId="0" applyFont="1" applyFill="1" applyBorder="1"/>
    <xf numFmtId="0" fontId="9" fillId="3" borderId="31" xfId="0" applyFont="1" applyFill="1" applyBorder="1"/>
    <xf numFmtId="0" fontId="10" fillId="3" borderId="10" xfId="0" applyFont="1" applyFill="1" applyBorder="1"/>
    <xf numFmtId="0" fontId="10" fillId="3" borderId="17" xfId="0" applyFont="1" applyFill="1" applyBorder="1"/>
    <xf numFmtId="0" fontId="11" fillId="3" borderId="21" xfId="0" applyFont="1" applyFill="1" applyBorder="1"/>
    <xf numFmtId="0" fontId="11" fillId="3" borderId="0" xfId="0" applyFont="1" applyFill="1" applyBorder="1"/>
    <xf numFmtId="165" fontId="11" fillId="3" borderId="0" xfId="1" applyNumberFormat="1" applyFont="1" applyFill="1" applyBorder="1"/>
    <xf numFmtId="165" fontId="11" fillId="3" borderId="14" xfId="1" applyNumberFormat="1" applyFont="1" applyFill="1" applyBorder="1"/>
    <xf numFmtId="0" fontId="11" fillId="3" borderId="24" xfId="0" applyFont="1" applyFill="1" applyBorder="1"/>
    <xf numFmtId="165" fontId="11" fillId="3" borderId="24" xfId="1" applyNumberFormat="1" applyFont="1" applyFill="1" applyBorder="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796636</xdr:colOff>
      <xdr:row>56</xdr:row>
      <xdr:rowOff>34636</xdr:rowOff>
    </xdr:from>
    <xdr:to>
      <xdr:col>15</xdr:col>
      <xdr:colOff>482744</xdr:colOff>
      <xdr:row>192</xdr:row>
      <xdr:rowOff>34636</xdr:rowOff>
    </xdr:to>
    <xdr:sp macro="" textlink="">
      <xdr:nvSpPr>
        <xdr:cNvPr id="2" name="TextBox 1"/>
        <xdr:cNvSpPr txBox="1"/>
      </xdr:nvSpPr>
      <xdr:spPr>
        <a:xfrm>
          <a:off x="2182091" y="11135591"/>
          <a:ext cx="15549562" cy="2590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800"/>
            <a:t>DESCENSO</a:t>
          </a:r>
          <a:r>
            <a:rPr lang="es-ES" sz="1800" baseline="0"/>
            <a:t> DE PRECIOS EN EL FORFAIT DE TEMPORADA Y SUS IMPACTOS. </a:t>
          </a:r>
          <a:endParaRPr lang="es-ES" sz="1800"/>
        </a:p>
        <a:p>
          <a:endParaRPr lang="es-ES" sz="1800"/>
        </a:p>
        <a:p>
          <a:r>
            <a:rPr lang="es-ES" sz="1800" baseline="0"/>
            <a:t>Nota técnica para estaciones españolas. </a:t>
          </a:r>
        </a:p>
        <a:p>
          <a:r>
            <a:rPr lang="es-ES" sz="1800" baseline="0"/>
            <a:t>Disclaimer: Esta herramienta tiene carácter formativo, en ningún caso se trata de una  herramienta válida para la toma de decisiones empresariales. </a:t>
          </a:r>
        </a:p>
        <a:p>
          <a:endParaRPr lang="es-ES" sz="1800" baseline="0"/>
        </a:p>
        <a:p>
          <a:r>
            <a:rPr lang="es-ES" sz="1800" baseline="0"/>
            <a:t>Se viene escuchando la creciente </a:t>
          </a:r>
          <a:r>
            <a:rPr lang="es-ES" sz="1800" b="1" baseline="0"/>
            <a:t>ofertas agresivas</a:t>
          </a:r>
          <a:r>
            <a:rPr lang="es-ES" sz="1800" baseline="0"/>
            <a:t> de </a:t>
          </a:r>
          <a:r>
            <a:rPr lang="es-ES" sz="1800" b="1" baseline="0"/>
            <a:t>forfait </a:t>
          </a:r>
          <a:r>
            <a:rPr lang="es-ES" sz="1800" baseline="0"/>
            <a:t>de temporada  en diversas zonas tales como USA, Suiza y Austria con  precios muy atractivos  para los clientes fieles a una estación o grupo de estaciones. </a:t>
          </a:r>
        </a:p>
        <a:p>
          <a:endParaRPr lang="es-ES" sz="1800" baseline="0"/>
        </a:p>
        <a:p>
          <a:r>
            <a:rPr lang="es-ES" sz="1800" baseline="0"/>
            <a:t>Vamos por tanto a analizar de forma simplificada el impacto de estas ofertas en las cuentas de resultados de  las estaciones. </a:t>
          </a:r>
        </a:p>
        <a:p>
          <a:endParaRPr lang="es-ES" sz="1800" baseline="0"/>
        </a:p>
        <a:p>
          <a:r>
            <a:rPr lang="es-ES" sz="1800" baseline="0"/>
            <a:t>Hay una primera asunción que hemos considerado</a:t>
          </a:r>
          <a:r>
            <a:rPr lang="es-ES" sz="1800" b="1" baseline="0"/>
            <a:t>: Sólo tiene sentido estudiar la cifra de ventas</a:t>
          </a:r>
          <a:r>
            <a:rPr lang="es-ES" sz="1800" baseline="0"/>
            <a:t>. </a:t>
          </a:r>
        </a:p>
        <a:p>
          <a:endParaRPr lang="es-ES" sz="1800" baseline="0"/>
        </a:p>
        <a:p>
          <a:r>
            <a:rPr lang="es-ES" sz="1800" baseline="0"/>
            <a:t>La mayor parte de gastos de las estaciones de esquí es  FIJO o INDEPENDIENTE DE LA AFLUENCIA DE ESQUIADORES. </a:t>
          </a:r>
        </a:p>
        <a:p>
          <a:endParaRPr lang="es-ES" sz="1800" baseline="0"/>
        </a:p>
        <a:p>
          <a:r>
            <a:rPr lang="es-ES" sz="1800" baseline="0"/>
            <a:t>- energía (En su mayor parte se puede considerar fijo o independiente del flujo de esquiadores, si bien una silla llena consume más energía que una vacía)</a:t>
          </a:r>
        </a:p>
        <a:p>
          <a:r>
            <a:rPr lang="es-ES" sz="1800" baseline="0"/>
            <a:t>- amortizaciones (Basado en inversiones)</a:t>
          </a:r>
        </a:p>
        <a:p>
          <a:r>
            <a:rPr lang="es-ES" sz="1800" baseline="0"/>
            <a:t>- personal (Poca flexibilidad de los contratos actuales). </a:t>
          </a:r>
        </a:p>
        <a:p>
          <a:endParaRPr lang="es-ES" sz="1800" baseline="0"/>
        </a:p>
        <a:p>
          <a:r>
            <a:rPr lang="es-ES" sz="1800" baseline="0"/>
            <a:t>Los costes variables están asociados principalmente a la producción de nieve artificial, que depende de la Virgen de las Nieves, Eolo, Zeus etc. , Y del deseo de atraer esquiadores, pero no de los esquiadores. </a:t>
          </a:r>
        </a:p>
        <a:p>
          <a:endParaRPr lang="es-ES" sz="1800" baseline="0"/>
        </a:p>
        <a:p>
          <a:r>
            <a:rPr lang="es-ES" sz="1800" baseline="0"/>
            <a:t>Hay que hacer una salvedad en el caso de la restauración:. Consideraremos que el restaurante está contento con más cliente y que esta actividad presenta márgenes positivos. </a:t>
          </a:r>
        </a:p>
        <a:p>
          <a:endParaRPr lang="es-ES" sz="1800" baseline="0"/>
        </a:p>
        <a:p>
          <a:r>
            <a:rPr lang="es-ES" sz="1800"/>
            <a:t>En este modelo, hemos incluido</a:t>
          </a:r>
          <a:r>
            <a:rPr lang="es-ES" sz="1800" baseline="0"/>
            <a:t> los ingresos "regionales" generados por el esquí y que no pertenecen a la sociedad explotadora. (Hoteles, restaurantes etc.). </a:t>
          </a:r>
        </a:p>
        <a:p>
          <a:endParaRPr lang="es-ES" sz="1800" baseline="0"/>
        </a:p>
        <a:p>
          <a:r>
            <a:rPr lang="es-ES" sz="1800" baseline="0"/>
            <a:t>En muchas regiones suizas, italianas y austríacas, las estaciones  pertenecen al pueblo/provincia. Con lo que el impacto de estos ingresos regionales es directo. </a:t>
          </a:r>
        </a:p>
        <a:p>
          <a:endParaRPr lang="es-ES" sz="1800" baseline="0"/>
        </a:p>
        <a:p>
          <a:r>
            <a:rPr lang="es-ES" sz="1800" baseline="0"/>
            <a:t>Hemos obviado la recaudación de impuestos dentro del estudio, pues suele ser un asunto centralizado (IVA, IAE....) y no impacta directamente en el territorio. Pero que sí es considerado en los cálculos de los gobiernos centrales en la toma de decisiones, pues existe un flujo de caja adicional: Impuestos que se dan "a uno mismo" </a:t>
          </a:r>
        </a:p>
        <a:p>
          <a:endParaRPr lang="es-ES" sz="1800" baseline="0"/>
        </a:p>
        <a:p>
          <a:r>
            <a:rPr lang="es-ES" sz="1800" baseline="0"/>
            <a:t>Uso de la herramienta: El usuario de la estación de esquí debe rellenar los cuadros en el orden detallado en la tabla: (Celdas en rojo) </a:t>
          </a:r>
        </a:p>
        <a:p>
          <a:r>
            <a:rPr lang="es-ES" sz="1800" baseline="0"/>
            <a:t>- 1: Distribución real de los % de venta de forfaits. </a:t>
          </a:r>
        </a:p>
        <a:p>
          <a:r>
            <a:rPr lang="es-ES" sz="1800" baseline="0"/>
            <a:t>- 2: Precios y días de duración media de cada forfait.</a:t>
          </a:r>
        </a:p>
        <a:p>
          <a:endParaRPr lang="es-ES" sz="1800" baseline="0"/>
        </a:p>
        <a:p>
          <a:r>
            <a:rPr lang="es-ES" sz="1800" baseline="0"/>
            <a:t>Una vez rellenados estos dos puntos se, debe verificar que cuadra con su cifra de ingresos de FF por si acaso. </a:t>
          </a:r>
        </a:p>
        <a:p>
          <a:endParaRPr lang="es-ES" sz="1800" baseline="0"/>
        </a:p>
        <a:p>
          <a:r>
            <a:rPr lang="es-ES" sz="1800" baseline="0"/>
            <a:t>- 3: Estimar un gasto medio diario por tipo de usuario. </a:t>
          </a:r>
        </a:p>
        <a:p>
          <a:r>
            <a:rPr lang="es-ES" sz="1800" baseline="0"/>
            <a:t>De este punto, debe cuadrar con los ingresos de "otras actividades".  Otras actividades =Alquileres + restauración +  Copas (en el caso de Formigal).  </a:t>
          </a:r>
        </a:p>
        <a:p>
          <a:endParaRPr lang="es-ES" sz="1800" baseline="0"/>
        </a:p>
        <a:p>
          <a:r>
            <a:rPr lang="es-ES" sz="1800" baseline="0"/>
            <a:t>- 4: Estimar el gasto realizado por el esquiador en la región:  Aquí conviene tirar de hemeroteca y de estudios publicados. En este sentido recomiendo visitar: http://www.tdx.cat/  </a:t>
          </a:r>
        </a:p>
        <a:p>
          <a:endParaRPr lang="es-ES" sz="1800" baseline="0"/>
        </a:p>
        <a:p>
          <a:r>
            <a:rPr lang="es-ES" sz="1800" baseline="0"/>
            <a:t>Construidos estos 4 puntos, tenemos la situación hoy y es el momento de jugar con la herramienta. </a:t>
          </a:r>
        </a:p>
        <a:p>
          <a:endParaRPr lang="es-ES" sz="1800" baseline="0"/>
        </a:p>
        <a:p>
          <a:r>
            <a:rPr lang="es-ES" sz="1800" baseline="0"/>
            <a:t>5- Generar nuevos precios - FF de temporada: Invéntate un precio agresivo. </a:t>
          </a:r>
        </a:p>
        <a:p>
          <a:endParaRPr lang="es-ES" sz="1800" baseline="0"/>
        </a:p>
        <a:p>
          <a:r>
            <a:rPr lang="es-ES" sz="1800" baseline="0"/>
            <a:t>6 - Estimar la ratio de conversión de Esquiadores asiduos a Temporeros. Sinceramente no vemos esquiadores de "semana" o de "un finde" asumiendo el coste adicional completo de 20-30 días de esquí, pero es una asunción que hemos hecho. </a:t>
          </a:r>
        </a:p>
        <a:p>
          <a:r>
            <a:rPr lang="es-ES" sz="1800" baseline="0"/>
            <a:t> </a:t>
          </a:r>
        </a:p>
        <a:p>
          <a:r>
            <a:rPr lang="es-ES" sz="1800" baseline="0"/>
            <a:t>7- Estimar los nuevos esquiadores atraídos por este concepto y generalmente sustraídos de otras estaciones.  (Masella-La Molina.... Cerler-BB-Boi... Astún-Aramon etc). No veo mucho novato sumándose a esta oferta, como en el punto anterior.  Esquiar 20-30 días sale por un pico. </a:t>
          </a:r>
        </a:p>
        <a:p>
          <a:endParaRPr lang="es-ES" sz="1800" baseline="0"/>
        </a:p>
        <a:p>
          <a:r>
            <a:rPr lang="es-ES" sz="1800" baseline="0"/>
            <a:t>Para el caso presentado: </a:t>
          </a:r>
        </a:p>
        <a:p>
          <a:r>
            <a:rPr lang="es-ES" sz="1800" baseline="0"/>
            <a:t>Hipótesis: ACTUAL VS NUEVO CASO</a:t>
          </a:r>
        </a:p>
        <a:p>
          <a:r>
            <a:rPr lang="es-ES" sz="1800" baseline="0"/>
            <a:t>Estación de base con 1.000.000 de días vendidos. (50% FINDES  Y FESTIVOS , 50% L-V)</a:t>
          </a:r>
        </a:p>
        <a:p>
          <a:r>
            <a:rPr lang="es-ES" sz="1800" baseline="0"/>
            <a:t>FF de temporada a 800 Euros.</a:t>
          </a:r>
        </a:p>
        <a:p>
          <a:r>
            <a:rPr lang="es-ES" sz="1800" baseline="0"/>
            <a:t>Nuevo FF de temporada: 400 Euros. </a:t>
          </a:r>
        </a:p>
        <a:p>
          <a:r>
            <a:rPr lang="es-ES" sz="1800" baseline="0"/>
            <a:t>Tasa de conversión de "asiduos" a "temporeros": 80%</a:t>
          </a:r>
        </a:p>
        <a:p>
          <a:endParaRPr lang="es-ES" sz="1800" baseline="0"/>
        </a:p>
        <a:p>
          <a:r>
            <a:rPr lang="es-ES" sz="1800" baseline="0"/>
            <a:t>Resultado: Necesitamos al menos 5.000 esquiadores adicionales de "temporada" para equilibrar las cifras  considerando gastos extra. </a:t>
          </a:r>
        </a:p>
        <a:p>
          <a:r>
            <a:rPr lang="es-ES" sz="1800" baseline="0"/>
            <a:t>Necesitaríamos al menos 11.000 esquiadores adicionales de "temporada" para equilibrar sólamente los ingresos de FF si la estación sólo gestionase los remontes. (en este sentido es muy importante la distribución de esquiadores del punto 1) </a:t>
          </a:r>
        </a:p>
        <a:p>
          <a:endParaRPr lang="es-ES" sz="1800" baseline="0"/>
        </a:p>
        <a:p>
          <a:r>
            <a:rPr lang="es-ES" sz="1800" baseline="0"/>
            <a:t>Ya por simple espacio, es complicado que una estación meta los fines de semana 5.000 personas adicionales. Pues los topes suelen rondar los 20.000 y ya se generan colas considerables. Imaginemos 25.000 !!!!  Este tipo de esquiadores, con 20 días por temporada se concentra  siempre en fines de semana y festivos</a:t>
          </a:r>
        </a:p>
        <a:p>
          <a:endParaRPr lang="es-ES" sz="1800" baseline="0"/>
        </a:p>
        <a:p>
          <a:r>
            <a:rPr lang="es-ES" sz="1800" baseline="0"/>
            <a:t> Los efectos regionales NO son menores. Generalmente los esquiadores de temporada alquilan apartamentos a privados y no suelen usar hoteles.  A su vez, es posible que el gasto diario sea inferior. (Efecto "mina")</a:t>
          </a:r>
        </a:p>
        <a:p>
          <a:endParaRPr lang="es-ES" sz="1800" baseline="0"/>
        </a:p>
        <a:p>
          <a:r>
            <a:rPr lang="es-ES" sz="1800" baseline="0"/>
            <a:t> La ganancia de esquiadores es en su mayoría a costa de otras estaciones, y la competencia puede entrar a jugar en la ecuación.  Existen modelos que juegan con estas variables que determinan que un calentamiento global de 2- 4 grados colapsaría de gente las estaciones con más nieve, por el cambio de la ecuación de "atracción". (La atracción a una estación está generalmente relacionada en los estudios con: Precio, nieve, actividades alternativas, distancia a ciudad de origen, distancia a segunda residencia etc.)</a:t>
          </a:r>
        </a:p>
        <a:p>
          <a:endParaRPr lang="es-ES" sz="1800" baseline="0"/>
        </a:p>
        <a:p>
          <a:r>
            <a:rPr lang="es-ES" sz="1800" baseline="0"/>
            <a:t>Consideración final: </a:t>
          </a:r>
        </a:p>
        <a:p>
          <a:r>
            <a:rPr lang="es-ES" sz="1800" baseline="0"/>
            <a:t>No creo que esto ocurra en España, la mayoría de estaciones están cómodas en su estrategia o tienen el cambio muy difícil (logística  etc.)  </a:t>
          </a:r>
        </a:p>
        <a:p>
          <a:r>
            <a:rPr lang="es-ES" sz="1800" baseline="0"/>
            <a:t>- BB por su posicionamiento y afluencia actual.</a:t>
          </a:r>
        </a:p>
        <a:p>
          <a:r>
            <a:rPr lang="es-ES" sz="1800" baseline="0"/>
            <a:t>- SN por su monopolio geográfico .</a:t>
          </a:r>
        </a:p>
        <a:p>
          <a:r>
            <a:rPr lang="es-ES" sz="1800" baseline="0"/>
            <a:t>- Aramón por su estructura societaria y nueva </a:t>
          </a:r>
        </a:p>
        <a:p>
          <a:endParaRPr lang="es-ES" sz="1800" baseline="0"/>
        </a:p>
        <a:p>
          <a:r>
            <a:rPr lang="es-ES" sz="1800" baseline="0"/>
            <a:t>Pero puede haber casos interesantes en Valdesquí (Con tanta población cercana), Cantábricas (frenar a pirineistas)  etc.  Véase el caso de Xanadú que hace años tenía ofertas por 99 euros!</a:t>
          </a:r>
        </a:p>
        <a:p>
          <a:endParaRPr lang="es-ES" sz="1800" baseline="0"/>
        </a:p>
        <a:p>
          <a:r>
            <a:rPr lang="es-ES" sz="1800" baseline="0"/>
            <a:t>En otro artículo intentaremos discernir cuál sería el break even de un día para una estación y así ver el motivo de los cierres con metros y metros de nieve sobre la montaña. Como ha ocurrido con Squaw Valley. Y la Molina.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R51"/>
  <sheetViews>
    <sheetView tabSelected="1" topLeftCell="A157" zoomScale="55" zoomScaleNormal="55" workbookViewId="0">
      <selection activeCell="G197" sqref="G197"/>
    </sheetView>
  </sheetViews>
  <sheetFormatPr defaultRowHeight="15" x14ac:dyDescent="0.25"/>
  <cols>
    <col min="2" max="2" width="11.5703125" customWidth="1"/>
    <col min="3" max="3" width="24.42578125" customWidth="1"/>
    <col min="4" max="4" width="19" customWidth="1"/>
    <col min="5" max="5" width="17.85546875" customWidth="1"/>
    <col min="6" max="6" width="16.85546875" customWidth="1"/>
    <col min="7" max="7" width="21.140625" customWidth="1"/>
    <col min="8" max="8" width="2.85546875" customWidth="1"/>
    <col min="9" max="9" width="25.42578125" customWidth="1"/>
    <col min="10" max="10" width="21.28515625" customWidth="1"/>
    <col min="11" max="11" width="19.7109375" customWidth="1"/>
    <col min="12" max="12" width="18.42578125" customWidth="1"/>
    <col min="13" max="13" width="22.42578125" customWidth="1"/>
    <col min="14" max="18" width="14.28515625" bestFit="1" customWidth="1"/>
  </cols>
  <sheetData>
    <row r="1" spans="3:18" ht="15.75" thickBot="1" x14ac:dyDescent="0.3"/>
    <row r="2" spans="3:18" ht="26.25" x14ac:dyDescent="0.4">
      <c r="C2" s="5"/>
      <c r="D2" s="6" t="s">
        <v>0</v>
      </c>
      <c r="E2" s="7"/>
      <c r="F2" s="8"/>
      <c r="G2" s="121" t="s">
        <v>2</v>
      </c>
      <c r="H2" s="8"/>
      <c r="I2" s="8"/>
      <c r="J2" s="8"/>
      <c r="K2" s="8"/>
      <c r="L2" s="8"/>
      <c r="M2" s="121" t="s">
        <v>37</v>
      </c>
    </row>
    <row r="3" spans="3:18" ht="27" thickBot="1" x14ac:dyDescent="0.45">
      <c r="C3" s="9"/>
      <c r="D3" s="10" t="s">
        <v>1</v>
      </c>
      <c r="E3" s="11">
        <v>1000000</v>
      </c>
      <c r="F3" s="8"/>
      <c r="G3" s="53"/>
      <c r="H3" s="8"/>
      <c r="I3" s="8"/>
      <c r="J3" s="8"/>
      <c r="K3" s="8"/>
      <c r="L3" s="8"/>
      <c r="M3" s="122" t="s">
        <v>38</v>
      </c>
    </row>
    <row r="4" spans="3:18" ht="15.75" thickBot="1" x14ac:dyDescent="0.3">
      <c r="C4" s="12" t="s">
        <v>2</v>
      </c>
      <c r="D4" s="13" t="s">
        <v>3</v>
      </c>
      <c r="E4" s="14">
        <v>42000000</v>
      </c>
      <c r="F4" s="8"/>
      <c r="G4" s="103"/>
      <c r="H4" s="8"/>
      <c r="I4" s="123" t="s">
        <v>31</v>
      </c>
      <c r="J4" s="124"/>
      <c r="K4" s="124" t="s">
        <v>34</v>
      </c>
      <c r="L4" s="124" t="s">
        <v>35</v>
      </c>
      <c r="M4" s="48"/>
    </row>
    <row r="5" spans="3:18" x14ac:dyDescent="0.25">
      <c r="C5" s="8"/>
      <c r="D5" s="8"/>
      <c r="E5" s="8"/>
      <c r="F5" s="8"/>
      <c r="G5" s="103"/>
      <c r="H5" s="8"/>
      <c r="I5" s="125" t="s">
        <v>32</v>
      </c>
      <c r="J5" s="126" t="s">
        <v>33</v>
      </c>
      <c r="K5" s="126">
        <v>44</v>
      </c>
      <c r="L5" s="126">
        <v>106</v>
      </c>
      <c r="M5" s="103"/>
    </row>
    <row r="6" spans="3:18" ht="15.75" thickBot="1" x14ac:dyDescent="0.3">
      <c r="C6" s="8"/>
      <c r="D6" s="8"/>
      <c r="E6" s="8"/>
      <c r="F6" s="8"/>
      <c r="G6" s="103"/>
      <c r="H6" s="8"/>
      <c r="I6" s="125"/>
      <c r="J6" s="126" t="s">
        <v>36</v>
      </c>
      <c r="K6" s="127">
        <v>10000</v>
      </c>
      <c r="L6" s="127">
        <v>5000</v>
      </c>
      <c r="M6" s="104"/>
    </row>
    <row r="7" spans="3:18" ht="15.75" thickBot="1" x14ac:dyDescent="0.3">
      <c r="C7" s="15" t="s">
        <v>4</v>
      </c>
      <c r="D7" s="16"/>
      <c r="E7" s="17">
        <f>SUM(E8:E13)</f>
        <v>1000000.0000000001</v>
      </c>
      <c r="F7" s="8"/>
      <c r="G7" s="103"/>
      <c r="H7" s="8"/>
      <c r="I7" s="128">
        <f>L7+K7</f>
        <v>970000</v>
      </c>
      <c r="J7" s="129"/>
      <c r="K7" s="130">
        <f>K6*K5</f>
        <v>440000</v>
      </c>
      <c r="L7" s="130">
        <f>L6*L5</f>
        <v>530000</v>
      </c>
      <c r="M7" s="104"/>
    </row>
    <row r="8" spans="3:18" x14ac:dyDescent="0.25">
      <c r="C8" s="21" t="s">
        <v>5</v>
      </c>
      <c r="D8" s="22">
        <v>0.15</v>
      </c>
      <c r="E8" s="23">
        <f t="shared" ref="E8:E13" si="0">$E$3*D8</f>
        <v>150000</v>
      </c>
      <c r="F8" s="8"/>
      <c r="G8" s="103"/>
      <c r="H8" s="8"/>
      <c r="I8" s="8"/>
      <c r="J8" s="8"/>
      <c r="K8" s="8"/>
      <c r="L8" s="8"/>
      <c r="M8" s="104"/>
    </row>
    <row r="9" spans="3:18" x14ac:dyDescent="0.25">
      <c r="C9" s="21" t="s">
        <v>6</v>
      </c>
      <c r="D9" s="22">
        <v>0.3</v>
      </c>
      <c r="E9" s="23">
        <f t="shared" si="0"/>
        <v>300000</v>
      </c>
      <c r="F9" s="8"/>
      <c r="G9" s="103"/>
      <c r="H9" s="8"/>
      <c r="I9" s="8"/>
      <c r="J9" s="8"/>
      <c r="K9" s="8"/>
      <c r="L9" s="8"/>
      <c r="M9" s="104"/>
    </row>
    <row r="10" spans="3:18" x14ac:dyDescent="0.25">
      <c r="C10" s="21" t="s">
        <v>7</v>
      </c>
      <c r="D10" s="22">
        <v>0.2</v>
      </c>
      <c r="E10" s="23">
        <f t="shared" si="0"/>
        <v>200000</v>
      </c>
      <c r="F10" s="8"/>
      <c r="G10" s="103"/>
      <c r="H10" s="8"/>
      <c r="I10" s="8"/>
      <c r="J10" s="8"/>
      <c r="K10" s="8"/>
      <c r="L10" s="8"/>
      <c r="M10" s="103"/>
    </row>
    <row r="11" spans="3:18" x14ac:dyDescent="0.25">
      <c r="C11" s="21" t="s">
        <v>8</v>
      </c>
      <c r="D11" s="22">
        <v>0.2</v>
      </c>
      <c r="E11" s="23">
        <f t="shared" si="0"/>
        <v>200000</v>
      </c>
      <c r="F11" s="8"/>
      <c r="G11" s="103"/>
      <c r="H11" s="8"/>
      <c r="I11" s="8"/>
      <c r="J11" s="8"/>
      <c r="K11" s="8"/>
      <c r="L11" s="8"/>
      <c r="M11" s="103"/>
    </row>
    <row r="12" spans="3:18" x14ac:dyDescent="0.25">
      <c r="C12" s="21" t="s">
        <v>9</v>
      </c>
      <c r="D12" s="24">
        <f>1-SUM(D8:D11)</f>
        <v>0.15000000000000013</v>
      </c>
      <c r="E12" s="23">
        <f t="shared" si="0"/>
        <v>150000.00000000015</v>
      </c>
      <c r="F12" s="25" t="s">
        <v>30</v>
      </c>
      <c r="G12" s="105"/>
      <c r="H12" s="25"/>
      <c r="I12" s="25"/>
      <c r="J12" s="25"/>
      <c r="K12" s="25"/>
      <c r="L12" s="25"/>
      <c r="M12" s="105"/>
      <c r="N12" s="1"/>
      <c r="O12" s="1"/>
      <c r="P12" s="1"/>
      <c r="Q12" s="1"/>
      <c r="R12" s="1"/>
    </row>
    <row r="13" spans="3:18" ht="15.75" thickBot="1" x14ac:dyDescent="0.3">
      <c r="C13" s="26" t="s">
        <v>10</v>
      </c>
      <c r="D13" s="27">
        <v>0</v>
      </c>
      <c r="E13" s="28">
        <f t="shared" si="0"/>
        <v>0</v>
      </c>
      <c r="F13" s="25"/>
      <c r="G13" s="105"/>
      <c r="H13" s="25"/>
      <c r="I13" s="25"/>
      <c r="J13" s="25"/>
      <c r="K13" s="25"/>
      <c r="L13" s="25"/>
      <c r="M13" s="105"/>
      <c r="N13" s="1"/>
      <c r="O13" s="1"/>
      <c r="P13" s="1"/>
      <c r="Q13" s="1"/>
      <c r="R13" s="1"/>
    </row>
    <row r="14" spans="3:18" ht="15.75" thickBot="1" x14ac:dyDescent="0.3">
      <c r="C14" s="8"/>
      <c r="D14" s="29"/>
      <c r="E14" s="25"/>
      <c r="F14" s="25"/>
      <c r="G14" s="105"/>
      <c r="H14" s="25"/>
      <c r="I14" s="25"/>
      <c r="J14" s="30" t="s">
        <v>11</v>
      </c>
      <c r="K14" s="31">
        <v>0.8</v>
      </c>
      <c r="L14" s="25"/>
      <c r="M14" s="105"/>
      <c r="N14" s="1"/>
      <c r="O14" s="1"/>
      <c r="P14" s="1"/>
      <c r="Q14" s="1"/>
      <c r="R14" s="1"/>
    </row>
    <row r="15" spans="3:18" ht="15.75" thickBot="1" x14ac:dyDescent="0.3">
      <c r="C15" s="8"/>
      <c r="D15" s="29"/>
      <c r="E15" s="25"/>
      <c r="F15" s="25"/>
      <c r="G15" s="105"/>
      <c r="H15" s="25"/>
      <c r="I15" s="32" t="s">
        <v>12</v>
      </c>
      <c r="J15" s="33"/>
      <c r="K15" s="33"/>
      <c r="L15" s="33"/>
      <c r="M15" s="106"/>
      <c r="N15" s="1"/>
      <c r="O15" s="1"/>
      <c r="P15" s="1"/>
      <c r="Q15" s="1"/>
      <c r="R15" s="1"/>
    </row>
    <row r="16" spans="3:18" x14ac:dyDescent="0.25">
      <c r="C16" s="15" t="s">
        <v>13</v>
      </c>
      <c r="D16" s="16" t="s">
        <v>14</v>
      </c>
      <c r="E16" s="34" t="s">
        <v>15</v>
      </c>
      <c r="F16" s="35" t="s">
        <v>16</v>
      </c>
      <c r="G16" s="120" t="s">
        <v>3</v>
      </c>
      <c r="H16" s="36"/>
      <c r="I16" s="37" t="s">
        <v>17</v>
      </c>
      <c r="J16" s="38" t="s">
        <v>15</v>
      </c>
      <c r="K16" s="39" t="s">
        <v>16</v>
      </c>
      <c r="L16" s="99" t="s">
        <v>18</v>
      </c>
      <c r="M16" s="107" t="s">
        <v>3</v>
      </c>
      <c r="N16" s="2"/>
      <c r="O16" s="2"/>
      <c r="P16" s="2"/>
      <c r="Q16" s="2"/>
      <c r="R16" s="2"/>
    </row>
    <row r="17" spans="3:18" x14ac:dyDescent="0.25">
      <c r="C17" s="21" t="s">
        <v>5</v>
      </c>
      <c r="D17" s="40">
        <v>800</v>
      </c>
      <c r="E17" s="41">
        <v>30</v>
      </c>
      <c r="F17" s="42">
        <f>E8/E17</f>
        <v>5000</v>
      </c>
      <c r="G17" s="104">
        <f>F17*D17</f>
        <v>4000000</v>
      </c>
      <c r="H17" s="8"/>
      <c r="I17" s="43">
        <v>400</v>
      </c>
      <c r="J17" s="21">
        <f>E17</f>
        <v>30</v>
      </c>
      <c r="K17" s="44">
        <f>F17</f>
        <v>5000</v>
      </c>
      <c r="L17" s="100">
        <f>K17*J17</f>
        <v>150000</v>
      </c>
      <c r="M17" s="108">
        <f>K17*I17</f>
        <v>2000000</v>
      </c>
    </row>
    <row r="18" spans="3:18" x14ac:dyDescent="0.25">
      <c r="C18" s="21" t="s">
        <v>6</v>
      </c>
      <c r="D18" s="40">
        <v>40</v>
      </c>
      <c r="E18" s="41">
        <v>5</v>
      </c>
      <c r="F18" s="42">
        <f>E9/E18</f>
        <v>60000</v>
      </c>
      <c r="G18" s="104">
        <f>F18*D18*E18</f>
        <v>12000000</v>
      </c>
      <c r="H18" s="8"/>
      <c r="I18" s="45">
        <f>D18</f>
        <v>40</v>
      </c>
      <c r="J18" s="21">
        <f t="shared" ref="J18:K21" si="1">E18</f>
        <v>5</v>
      </c>
      <c r="K18" s="44">
        <f t="shared" si="1"/>
        <v>60000</v>
      </c>
      <c r="L18" s="100">
        <f t="shared" ref="L18:L22" si="2">K18*J18</f>
        <v>300000</v>
      </c>
      <c r="M18" s="108">
        <f>K18*I18*J18</f>
        <v>12000000</v>
      </c>
    </row>
    <row r="19" spans="3:18" x14ac:dyDescent="0.25">
      <c r="C19" s="21" t="s">
        <v>7</v>
      </c>
      <c r="D19" s="40">
        <f>85/2</f>
        <v>42.5</v>
      </c>
      <c r="E19" s="41">
        <v>2</v>
      </c>
      <c r="F19" s="42">
        <f t="shared" ref="F19:F21" si="3">E10/E19</f>
        <v>100000</v>
      </c>
      <c r="G19" s="104">
        <f t="shared" ref="G19:G21" si="4">F19*D19*E19</f>
        <v>8500000</v>
      </c>
      <c r="H19" s="8"/>
      <c r="I19" s="45">
        <f t="shared" ref="I19:I21" si="5">D19</f>
        <v>42.5</v>
      </c>
      <c r="J19" s="21">
        <f t="shared" si="1"/>
        <v>2</v>
      </c>
      <c r="K19" s="44">
        <f t="shared" si="1"/>
        <v>100000</v>
      </c>
      <c r="L19" s="100">
        <f t="shared" si="2"/>
        <v>200000</v>
      </c>
      <c r="M19" s="108">
        <f t="shared" ref="M19:M21" si="6">K19*I19*J19</f>
        <v>8500000</v>
      </c>
    </row>
    <row r="20" spans="3:18" x14ac:dyDescent="0.25">
      <c r="C20" s="21" t="s">
        <v>8</v>
      </c>
      <c r="D20" s="40">
        <v>43</v>
      </c>
      <c r="E20" s="41">
        <v>15</v>
      </c>
      <c r="F20" s="42">
        <f t="shared" si="3"/>
        <v>13333.333333333334</v>
      </c>
      <c r="G20" s="104">
        <f t="shared" si="4"/>
        <v>8600000</v>
      </c>
      <c r="H20" s="8"/>
      <c r="I20" s="45">
        <f t="shared" si="5"/>
        <v>43</v>
      </c>
      <c r="J20" s="21">
        <f t="shared" si="1"/>
        <v>15</v>
      </c>
      <c r="K20" s="44">
        <f>F20*(1-K14)</f>
        <v>2666.6666666666661</v>
      </c>
      <c r="L20" s="100">
        <f t="shared" si="2"/>
        <v>39999.999999999993</v>
      </c>
      <c r="M20" s="108">
        <f t="shared" si="6"/>
        <v>1719999.9999999995</v>
      </c>
    </row>
    <row r="21" spans="3:18" ht="15.75" thickBot="1" x14ac:dyDescent="0.3">
      <c r="C21" s="26" t="s">
        <v>9</v>
      </c>
      <c r="D21" s="46">
        <v>45</v>
      </c>
      <c r="E21" s="47">
        <v>1</v>
      </c>
      <c r="F21" s="42">
        <f t="shared" si="3"/>
        <v>150000.00000000015</v>
      </c>
      <c r="G21" s="104">
        <f t="shared" si="4"/>
        <v>6750000.0000000065</v>
      </c>
      <c r="H21" s="8"/>
      <c r="I21" s="45">
        <f t="shared" si="5"/>
        <v>45</v>
      </c>
      <c r="J21" s="21">
        <f t="shared" si="1"/>
        <v>1</v>
      </c>
      <c r="K21" s="44">
        <f>F21</f>
        <v>150000.00000000015</v>
      </c>
      <c r="L21" s="100">
        <f t="shared" si="2"/>
        <v>150000.00000000015</v>
      </c>
      <c r="M21" s="108">
        <f t="shared" si="6"/>
        <v>6750000.0000000065</v>
      </c>
    </row>
    <row r="22" spans="3:18" ht="15.75" thickBot="1" x14ac:dyDescent="0.3">
      <c r="C22" s="48" t="s">
        <v>10</v>
      </c>
      <c r="D22" s="49"/>
      <c r="E22" s="50"/>
      <c r="F22" s="42"/>
      <c r="G22" s="104"/>
      <c r="H22" s="8"/>
      <c r="I22" s="51">
        <f>I17</f>
        <v>400</v>
      </c>
      <c r="J22" s="26">
        <v>20</v>
      </c>
      <c r="K22" s="52">
        <f>K14*F20</f>
        <v>10666.666666666668</v>
      </c>
      <c r="L22" s="101">
        <f t="shared" si="2"/>
        <v>213333.33333333337</v>
      </c>
      <c r="M22" s="109">
        <f>K22*I22</f>
        <v>4266666.666666667</v>
      </c>
    </row>
    <row r="23" spans="3:18" ht="15.75" thickBot="1" x14ac:dyDescent="0.3">
      <c r="C23" s="53" t="s">
        <v>19</v>
      </c>
      <c r="D23" s="49"/>
      <c r="E23" s="50"/>
      <c r="F23" s="42"/>
      <c r="G23" s="104"/>
      <c r="H23" s="8"/>
      <c r="I23" s="54">
        <f>I22</f>
        <v>400</v>
      </c>
      <c r="J23" s="55" t="s">
        <v>20</v>
      </c>
      <c r="K23" s="56">
        <v>11000</v>
      </c>
      <c r="L23" s="42">
        <f>K23*E17</f>
        <v>330000</v>
      </c>
      <c r="M23" s="104">
        <f>K23*I23</f>
        <v>4400000</v>
      </c>
    </row>
    <row r="24" spans="3:18" ht="15.75" thickBot="1" x14ac:dyDescent="0.3">
      <c r="C24" s="18" t="s">
        <v>21</v>
      </c>
      <c r="D24" s="19"/>
      <c r="E24" s="20"/>
      <c r="F24" s="20"/>
      <c r="G24" s="57">
        <f>SUM(G17:G21)</f>
        <v>39850000.000000007</v>
      </c>
      <c r="H24" s="36"/>
      <c r="I24" s="58"/>
      <c r="J24" s="20"/>
      <c r="K24" s="20"/>
      <c r="L24" s="102">
        <f>SUM(L17:L23)</f>
        <v>1383333.3333333335</v>
      </c>
      <c r="M24" s="57">
        <f>SUM(M17:M23)</f>
        <v>39636666.666666672</v>
      </c>
      <c r="N24" s="2"/>
      <c r="O24" s="2"/>
      <c r="P24" s="2"/>
      <c r="Q24" s="2"/>
      <c r="R24" s="2"/>
    </row>
    <row r="25" spans="3:18" x14ac:dyDescent="0.25">
      <c r="C25" s="8"/>
      <c r="D25" s="8"/>
      <c r="E25" s="36"/>
      <c r="F25" s="36"/>
      <c r="G25" s="104"/>
      <c r="H25" s="36"/>
      <c r="I25" s="36"/>
      <c r="J25" s="36"/>
      <c r="K25" s="36"/>
      <c r="L25" s="36"/>
      <c r="M25" s="110"/>
      <c r="N25" s="2"/>
      <c r="O25" s="2"/>
      <c r="P25" s="2"/>
      <c r="Q25" s="2"/>
      <c r="R25" s="2"/>
    </row>
    <row r="26" spans="3:18" x14ac:dyDescent="0.25">
      <c r="C26" s="59" t="s">
        <v>22</v>
      </c>
      <c r="D26" s="60">
        <f>D17/D20</f>
        <v>18.604651162790699</v>
      </c>
      <c r="E26" s="36"/>
      <c r="F26" s="36"/>
      <c r="G26" s="104"/>
      <c r="H26" s="36"/>
      <c r="I26" s="36"/>
      <c r="J26" s="36"/>
      <c r="K26" s="36"/>
      <c r="L26" s="36"/>
      <c r="M26" s="104"/>
      <c r="N26" s="2"/>
      <c r="O26" s="2"/>
      <c r="P26" s="2"/>
      <c r="Q26" s="2"/>
      <c r="R26" s="2"/>
    </row>
    <row r="27" spans="3:18" ht="15.75" thickBot="1" x14ac:dyDescent="0.3">
      <c r="E27" s="2"/>
      <c r="F27" s="2"/>
      <c r="G27" s="111"/>
      <c r="H27" s="2"/>
      <c r="I27" s="2"/>
      <c r="J27" s="2"/>
      <c r="K27" s="2"/>
      <c r="L27" s="2"/>
      <c r="M27" s="111"/>
      <c r="N27" s="2"/>
      <c r="O27" s="2"/>
      <c r="P27" s="2"/>
      <c r="Q27" s="2"/>
      <c r="R27" s="2"/>
    </row>
    <row r="28" spans="3:18" ht="15.75" thickBot="1" x14ac:dyDescent="0.3">
      <c r="C28" s="61" t="s">
        <v>29</v>
      </c>
      <c r="D28" s="62"/>
      <c r="E28" s="63"/>
      <c r="F28" s="64"/>
      <c r="G28" s="98" t="s">
        <v>3</v>
      </c>
      <c r="H28" s="64"/>
      <c r="I28" s="64"/>
      <c r="J28" s="64"/>
      <c r="K28" s="64"/>
      <c r="L28" s="64"/>
      <c r="M28" s="112" t="s">
        <v>3</v>
      </c>
    </row>
    <row r="29" spans="3:18" x14ac:dyDescent="0.25">
      <c r="C29" s="65" t="s">
        <v>5</v>
      </c>
      <c r="D29" s="66">
        <v>5</v>
      </c>
      <c r="E29" s="67"/>
      <c r="F29" s="68"/>
      <c r="G29" s="113">
        <f>D29*E17*F17</f>
        <v>750000</v>
      </c>
      <c r="H29" s="68"/>
      <c r="I29" s="68"/>
      <c r="J29" s="68"/>
      <c r="K29" s="68"/>
      <c r="L29" s="68"/>
      <c r="M29" s="113">
        <f t="shared" ref="M29:M35" si="7">L17*D29</f>
        <v>750000</v>
      </c>
    </row>
    <row r="30" spans="3:18" x14ac:dyDescent="0.25">
      <c r="C30" s="65" t="s">
        <v>6</v>
      </c>
      <c r="D30" s="66">
        <v>15</v>
      </c>
      <c r="E30" s="70"/>
      <c r="F30" s="69"/>
      <c r="G30" s="113">
        <f>D30*E18*F18</f>
        <v>4500000</v>
      </c>
      <c r="H30" s="69"/>
      <c r="I30" s="69"/>
      <c r="J30" s="69"/>
      <c r="K30" s="69"/>
      <c r="L30" s="69"/>
      <c r="M30" s="113">
        <f t="shared" si="7"/>
        <v>4500000</v>
      </c>
      <c r="N30" s="1"/>
      <c r="O30" s="1"/>
      <c r="P30" s="1"/>
      <c r="Q30" s="1"/>
      <c r="R30" s="1"/>
    </row>
    <row r="31" spans="3:18" x14ac:dyDescent="0.25">
      <c r="C31" s="65" t="s">
        <v>7</v>
      </c>
      <c r="D31" s="66">
        <v>15</v>
      </c>
      <c r="E31" s="67"/>
      <c r="F31" s="68"/>
      <c r="G31" s="113">
        <f>D31*E19*F19</f>
        <v>3000000</v>
      </c>
      <c r="H31" s="68"/>
      <c r="I31" s="68"/>
      <c r="J31" s="68"/>
      <c r="K31" s="68"/>
      <c r="L31" s="68"/>
      <c r="M31" s="113">
        <f t="shared" si="7"/>
        <v>3000000</v>
      </c>
    </row>
    <row r="32" spans="3:18" x14ac:dyDescent="0.25">
      <c r="C32" s="65" t="s">
        <v>8</v>
      </c>
      <c r="D32" s="66">
        <v>5</v>
      </c>
      <c r="E32" s="67"/>
      <c r="F32" s="68"/>
      <c r="G32" s="113">
        <f>D32*E20*F20</f>
        <v>1000000</v>
      </c>
      <c r="H32" s="68"/>
      <c r="I32" s="68"/>
      <c r="J32" s="68"/>
      <c r="K32" s="68"/>
      <c r="L32" s="68"/>
      <c r="M32" s="113">
        <f t="shared" si="7"/>
        <v>199999.99999999997</v>
      </c>
    </row>
    <row r="33" spans="3:13" x14ac:dyDescent="0.25">
      <c r="C33" s="65" t="s">
        <v>9</v>
      </c>
      <c r="D33" s="66">
        <v>20</v>
      </c>
      <c r="E33" s="67"/>
      <c r="F33" s="68"/>
      <c r="G33" s="113">
        <f>D33*E21*F21</f>
        <v>3000000.0000000028</v>
      </c>
      <c r="H33" s="68"/>
      <c r="I33" s="68"/>
      <c r="J33" s="68"/>
      <c r="K33" s="68"/>
      <c r="L33" s="68"/>
      <c r="M33" s="113">
        <f t="shared" si="7"/>
        <v>3000000.0000000028</v>
      </c>
    </row>
    <row r="34" spans="3:13" ht="15.75" thickBot="1" x14ac:dyDescent="0.3">
      <c r="C34" s="71" t="s">
        <v>10</v>
      </c>
      <c r="D34" s="72">
        <f>D32</f>
        <v>5</v>
      </c>
      <c r="E34" s="73"/>
      <c r="F34" s="68"/>
      <c r="G34" s="113"/>
      <c r="H34" s="68"/>
      <c r="I34" s="68"/>
      <c r="J34" s="68"/>
      <c r="K34" s="68"/>
      <c r="L34" s="68"/>
      <c r="M34" s="113">
        <f t="shared" si="7"/>
        <v>1066666.666666667</v>
      </c>
    </row>
    <row r="35" spans="3:13" ht="15.75" thickBot="1" x14ac:dyDescent="0.3">
      <c r="C35" s="74" t="s">
        <v>19</v>
      </c>
      <c r="D35" s="75">
        <v>5</v>
      </c>
      <c r="E35" s="76"/>
      <c r="F35" s="68"/>
      <c r="G35" s="113"/>
      <c r="H35" s="68"/>
      <c r="I35" s="68"/>
      <c r="J35" s="68"/>
      <c r="K35" s="68"/>
      <c r="L35" s="68"/>
      <c r="M35" s="113">
        <f t="shared" si="7"/>
        <v>1650000</v>
      </c>
    </row>
    <row r="36" spans="3:13" ht="15.75" thickBot="1" x14ac:dyDescent="0.3">
      <c r="C36" s="77" t="s">
        <v>23</v>
      </c>
      <c r="D36" s="78"/>
      <c r="E36" s="78"/>
      <c r="F36" s="78"/>
      <c r="G36" s="79">
        <f>SUM(G29:G34)</f>
        <v>12250000.000000004</v>
      </c>
      <c r="H36" s="78"/>
      <c r="I36" s="78"/>
      <c r="J36" s="78"/>
      <c r="K36" s="78"/>
      <c r="L36" s="78"/>
      <c r="M36" s="79">
        <f>SUM(M29:M35)</f>
        <v>14166666.666666672</v>
      </c>
    </row>
    <row r="37" spans="3:13" ht="15.75" thickBot="1" x14ac:dyDescent="0.3">
      <c r="G37" s="117"/>
      <c r="M37" s="111"/>
    </row>
    <row r="38" spans="3:13" ht="15.75" thickBot="1" x14ac:dyDescent="0.3">
      <c r="C38" s="80" t="s">
        <v>24</v>
      </c>
      <c r="D38" s="81"/>
      <c r="E38" s="82"/>
      <c r="F38" s="83"/>
      <c r="G38" s="97" t="s">
        <v>3</v>
      </c>
      <c r="H38" s="83"/>
      <c r="I38" s="83"/>
      <c r="J38" s="83"/>
      <c r="K38" s="83"/>
      <c r="L38" s="83"/>
      <c r="M38" s="97" t="s">
        <v>3</v>
      </c>
    </row>
    <row r="39" spans="3:13" x14ac:dyDescent="0.25">
      <c r="C39" s="84" t="s">
        <v>5</v>
      </c>
      <c r="D39" s="85">
        <v>20</v>
      </c>
      <c r="E39" s="86"/>
      <c r="F39" s="87"/>
      <c r="G39" s="114">
        <f>F17*E17*D39</f>
        <v>3000000</v>
      </c>
      <c r="H39" s="87"/>
      <c r="I39" s="87"/>
      <c r="J39" s="87"/>
      <c r="K39" s="87"/>
      <c r="L39" s="87"/>
      <c r="M39" s="114">
        <f t="shared" ref="M39:M45" si="8">L17*D39</f>
        <v>3000000</v>
      </c>
    </row>
    <row r="40" spans="3:13" x14ac:dyDescent="0.25">
      <c r="C40" s="84" t="s">
        <v>6</v>
      </c>
      <c r="D40" s="85">
        <v>100</v>
      </c>
      <c r="E40" s="86"/>
      <c r="F40" s="87"/>
      <c r="G40" s="114">
        <f>F18*E18*D40</f>
        <v>30000000</v>
      </c>
      <c r="H40" s="87"/>
      <c r="I40" s="87"/>
      <c r="J40" s="87"/>
      <c r="K40" s="87"/>
      <c r="L40" s="87"/>
      <c r="M40" s="114">
        <f t="shared" si="8"/>
        <v>30000000</v>
      </c>
    </row>
    <row r="41" spans="3:13" x14ac:dyDescent="0.25">
      <c r="C41" s="84" t="s">
        <v>7</v>
      </c>
      <c r="D41" s="85">
        <v>100</v>
      </c>
      <c r="E41" s="86"/>
      <c r="F41" s="87"/>
      <c r="G41" s="114">
        <f>F19*E19*D41</f>
        <v>20000000</v>
      </c>
      <c r="H41" s="87"/>
      <c r="I41" s="87"/>
      <c r="J41" s="87"/>
      <c r="K41" s="87"/>
      <c r="L41" s="87"/>
      <c r="M41" s="114">
        <f t="shared" si="8"/>
        <v>20000000</v>
      </c>
    </row>
    <row r="42" spans="3:13" x14ac:dyDescent="0.25">
      <c r="C42" s="84" t="s">
        <v>8</v>
      </c>
      <c r="D42" s="85">
        <v>50</v>
      </c>
      <c r="E42" s="86"/>
      <c r="F42" s="87"/>
      <c r="G42" s="114">
        <f>F20*E20*D42</f>
        <v>10000000</v>
      </c>
      <c r="H42" s="87"/>
      <c r="I42" s="87"/>
      <c r="J42" s="87"/>
      <c r="K42" s="87"/>
      <c r="L42" s="87"/>
      <c r="M42" s="114">
        <f t="shared" si="8"/>
        <v>1999999.9999999995</v>
      </c>
    </row>
    <row r="43" spans="3:13" x14ac:dyDescent="0.25">
      <c r="C43" s="84" t="s">
        <v>9</v>
      </c>
      <c r="D43" s="85">
        <v>40</v>
      </c>
      <c r="E43" s="86"/>
      <c r="F43" s="87"/>
      <c r="G43" s="114">
        <f>F21*E21*D43</f>
        <v>6000000.0000000056</v>
      </c>
      <c r="H43" s="87"/>
      <c r="I43" s="87"/>
      <c r="J43" s="87"/>
      <c r="K43" s="87"/>
      <c r="L43" s="87"/>
      <c r="M43" s="114">
        <f t="shared" si="8"/>
        <v>6000000.0000000056</v>
      </c>
    </row>
    <row r="44" spans="3:13" ht="15.75" thickBot="1" x14ac:dyDescent="0.3">
      <c r="C44" s="88" t="s">
        <v>10</v>
      </c>
      <c r="D44" s="89">
        <f>D39</f>
        <v>20</v>
      </c>
      <c r="E44" s="90"/>
      <c r="F44" s="87"/>
      <c r="G44" s="114"/>
      <c r="H44" s="87"/>
      <c r="I44" s="87"/>
      <c r="J44" s="87"/>
      <c r="K44" s="87"/>
      <c r="L44" s="87"/>
      <c r="M44" s="114">
        <f t="shared" si="8"/>
        <v>4266666.6666666679</v>
      </c>
    </row>
    <row r="45" spans="3:13" ht="15.75" thickBot="1" x14ac:dyDescent="0.3">
      <c r="C45" s="91" t="s">
        <v>19</v>
      </c>
      <c r="D45" s="92">
        <f>D44</f>
        <v>20</v>
      </c>
      <c r="E45" s="93"/>
      <c r="F45" s="94"/>
      <c r="G45" s="115"/>
      <c r="H45" s="94"/>
      <c r="I45" s="94"/>
      <c r="J45" s="94"/>
      <c r="K45" s="94"/>
      <c r="L45" s="94"/>
      <c r="M45" s="115">
        <f t="shared" si="8"/>
        <v>6600000</v>
      </c>
    </row>
    <row r="46" spans="3:13" ht="15.75" thickBot="1" x14ac:dyDescent="0.3">
      <c r="C46" s="95" t="s">
        <v>25</v>
      </c>
      <c r="D46" s="95"/>
      <c r="E46" s="95"/>
      <c r="F46" s="95"/>
      <c r="G46" s="116">
        <f>SUM(G39:G44)</f>
        <v>69000000</v>
      </c>
      <c r="H46" s="96"/>
      <c r="I46" s="96"/>
      <c r="J46" s="96"/>
      <c r="K46" s="96"/>
      <c r="L46" s="96"/>
      <c r="M46" s="116">
        <f>SUM(M39:M45)</f>
        <v>71866666.666666672</v>
      </c>
    </row>
    <row r="47" spans="3:13" x14ac:dyDescent="0.25">
      <c r="G47" s="117"/>
      <c r="M47" s="117"/>
    </row>
    <row r="48" spans="3:13" ht="15.75" thickBot="1" x14ac:dyDescent="0.3">
      <c r="G48" s="117"/>
      <c r="M48" s="117"/>
    </row>
    <row r="49" spans="3:13" ht="16.5" thickBot="1" x14ac:dyDescent="0.3">
      <c r="C49" s="3" t="s">
        <v>26</v>
      </c>
      <c r="D49" s="4"/>
      <c r="E49" s="4"/>
      <c r="F49" s="4"/>
      <c r="G49" s="118">
        <f>G24+G36</f>
        <v>52100000.000000015</v>
      </c>
      <c r="H49" s="4"/>
      <c r="I49" s="4"/>
      <c r="J49" s="4"/>
      <c r="K49" s="4"/>
      <c r="L49" s="4"/>
      <c r="M49" s="118">
        <f>M24+M36</f>
        <v>53803333.333333343</v>
      </c>
    </row>
    <row r="50" spans="3:13" ht="15.75" thickBot="1" x14ac:dyDescent="0.3">
      <c r="C50" t="s">
        <v>27</v>
      </c>
      <c r="G50" s="119">
        <f>G46</f>
        <v>69000000</v>
      </c>
      <c r="M50" s="119">
        <f>M46</f>
        <v>71866666.666666672</v>
      </c>
    </row>
    <row r="51" spans="3:13" ht="16.5" thickBot="1" x14ac:dyDescent="0.3">
      <c r="C51" s="3" t="s">
        <v>28</v>
      </c>
      <c r="D51" s="4"/>
      <c r="E51" s="4"/>
      <c r="F51" s="4"/>
      <c r="G51" s="118">
        <f>SUM(G49:G50)</f>
        <v>121100000.00000001</v>
      </c>
      <c r="H51" s="4"/>
      <c r="I51" s="4"/>
      <c r="J51" s="4"/>
      <c r="K51" s="4"/>
      <c r="L51" s="4"/>
      <c r="M51" s="118">
        <f>SUM(M49:M50)</f>
        <v>125670000.00000001</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sensibilidad ff de temporada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2017-04-25T18:14:05Z</dcterms:created>
  <dcterms:modified xsi:type="dcterms:W3CDTF">2017-04-27T20:00:34Z</dcterms:modified>
</cp:coreProperties>
</file>